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mbeddings/oleObject1.bin" ContentType="application/vnd.openxmlformats-officedocument.oleObject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1075969\Documents\AC&amp;Radio Manuals\63PL\"/>
    </mc:Choice>
  </mc:AlternateContent>
  <bookViews>
    <workbookView xWindow="0" yWindow="0" windowWidth="19680" windowHeight="11475"/>
  </bookViews>
  <sheets>
    <sheet name="WBWorksheet" sheetId="1" r:id="rId1"/>
    <sheet name="W&amp;B Update" sheetId="2" r:id="rId2"/>
    <sheet name="2440 STC" sheetId="3" r:id="rId3"/>
    <sheet name="Revused POH" sheetId="4" r:id="rId4"/>
  </sheets>
  <definedNames>
    <definedName name="_xlnm.Print_Area" localSheetId="0">WBWorksheet!$A$1:$K$29</definedName>
    <definedName name="Z_19898B3C_F880_11DE_A5CE_0026BB674B30_.wvu.Cols" localSheetId="0" hidden="1">WBWorksheet!$G:$J</definedName>
    <definedName name="Z_19898B3C_F880_11DE_A5CE_0026BB674B30_.wvu.PrintArea" localSheetId="0" hidden="1">WBWorksheet!$A$1:$L$34</definedName>
  </definedNames>
  <calcPr calcId="152511"/>
  <customWorkbookViews>
    <customWorkbookView name="main view" guid="{19898B3C-F880-11DE-A5CE-0026BB674B30}" showHorizontalScroll="0" showVerticalScroll="0" showSheetTabs="0" xWindow="50" yWindow="23" windowWidth="1722" windowHeight="853" activeSheetId="1" showComments="commNone"/>
  </customWorkbookViews>
</workbook>
</file>

<file path=xl/calcChain.xml><?xml version="1.0" encoding="utf-8"?>
<calcChain xmlns="http://schemas.openxmlformats.org/spreadsheetml/2006/main">
  <c r="G7" i="1" l="1"/>
  <c r="F5" i="1"/>
  <c r="D6" i="1" l="1"/>
  <c r="F6" i="1" s="1"/>
  <c r="D7" i="1"/>
  <c r="F7" i="1" s="1"/>
  <c r="D8" i="1"/>
  <c r="F8" i="1" s="1"/>
  <c r="D9" i="1"/>
  <c r="F9" i="1" s="1"/>
  <c r="D10" i="1"/>
  <c r="F10" i="1" s="1"/>
  <c r="D11" i="1"/>
  <c r="F11" i="1" s="1"/>
  <c r="F12" i="1"/>
  <c r="D5" i="1"/>
  <c r="G8" i="1"/>
  <c r="I16" i="1"/>
  <c r="B17" i="1"/>
  <c r="B19" i="1"/>
  <c r="D13" i="1" l="1"/>
  <c r="I17" i="1"/>
  <c r="F13" i="1"/>
  <c r="G16" i="1"/>
  <c r="H16" i="1" s="1"/>
  <c r="G17" i="1" l="1"/>
  <c r="G18" i="1" s="1"/>
  <c r="G19" i="1" s="1"/>
  <c r="G20" i="1" s="1"/>
  <c r="G21" i="1" s="1"/>
  <c r="G22" i="1" s="1"/>
  <c r="B14" i="1"/>
  <c r="B16" i="1"/>
  <c r="C14" i="1"/>
  <c r="E13" i="1"/>
  <c r="G25" i="1" s="1"/>
  <c r="I18" i="1"/>
  <c r="H17" i="1" l="1"/>
  <c r="G23" i="1"/>
  <c r="G24" i="1"/>
  <c r="I19" i="1"/>
  <c r="H18" i="1"/>
  <c r="B18" i="1" l="1"/>
  <c r="H19" i="1"/>
  <c r="I20" i="1"/>
  <c r="H20" i="1" l="1"/>
  <c r="I21" i="1"/>
  <c r="H21" i="1" l="1"/>
  <c r="I22" i="1"/>
  <c r="H22" i="1" s="1"/>
</calcChain>
</file>

<file path=xl/sharedStrings.xml><?xml version="1.0" encoding="utf-8"?>
<sst xmlns="http://schemas.openxmlformats.org/spreadsheetml/2006/main" count="61" uniqueCount="55">
  <si>
    <t>Qty</t>
  </si>
  <si>
    <t>Weight</t>
  </si>
  <si>
    <t>Arm</t>
  </si>
  <si>
    <t>Moment</t>
  </si>
  <si>
    <t>Basic Empty Weight</t>
  </si>
  <si>
    <t>Pilot</t>
  </si>
  <si>
    <t>Co-Pilot</t>
  </si>
  <si>
    <t>= CG, Wgt 1st point in envelope</t>
  </si>
  <si>
    <t>= CG, Wgt 2nd point in envelope</t>
  </si>
  <si>
    <t>= CG, Wgt 3rd point in envelope</t>
  </si>
  <si>
    <t>= CG, Wgt 4th point in envelope</t>
  </si>
  <si>
    <t>Weight and Balance Worksheet</t>
  </si>
  <si>
    <t>= Useful load</t>
  </si>
  <si>
    <t>= Maximum gross weight</t>
  </si>
  <si>
    <t>= Basic empty weight</t>
  </si>
  <si>
    <t>= Baggage maximum</t>
  </si>
  <si>
    <t>= CG, Wgt 5th point in envelope</t>
  </si>
  <si>
    <t>Aircraft Specifications</t>
  </si>
  <si>
    <t>Rear Passenger 1</t>
  </si>
  <si>
    <t>Rear Passenger 2</t>
  </si>
  <si>
    <t>Baggage Area 1 *</t>
  </si>
  <si>
    <t>V speeds (units in KIAS)</t>
  </si>
  <si>
    <t>= Fuel max gal</t>
  </si>
  <si>
    <t>Warnings:</t>
  </si>
  <si>
    <t>* The maximum allowable weight in the baggage area is 200 lbs</t>
  </si>
  <si>
    <t>= Aircraft Moment</t>
  </si>
  <si>
    <t>Totals</t>
  </si>
  <si>
    <t>Fuel Allowance for taxi/runup</t>
  </si>
  <si>
    <t>NOTE:  This is provided as an aid.  The pilot in command is responsible for</t>
  </si>
  <si>
    <t>determining the weight and balance information for flight planning</t>
  </si>
  <si>
    <t xml:space="preserve">Fuel  Gal. (48 Max) </t>
    <phoneticPr fontId="0" type="noConversion"/>
  </si>
  <si>
    <t>N63PL Piper Warrior II   PA-28-161</t>
    <phoneticPr fontId="0" type="noConversion"/>
  </si>
  <si>
    <t>Vne= 160</t>
    <phoneticPr fontId="0" type="noConversion"/>
  </si>
  <si>
    <t>Vno= 126</t>
    <phoneticPr fontId="0" type="noConversion"/>
  </si>
  <si>
    <t>Va= 111 at GW, 88 at 1531 lbs</t>
    <phoneticPr fontId="0" type="noConversion"/>
  </si>
  <si>
    <t>Vfe= 103</t>
    <phoneticPr fontId="0" type="noConversion"/>
  </si>
  <si>
    <t xml:space="preserve">Vx= 63 </t>
    <phoneticPr fontId="0" type="noConversion"/>
  </si>
  <si>
    <t xml:space="preserve">Vy= 79 </t>
    <phoneticPr fontId="0" type="noConversion"/>
  </si>
  <si>
    <t>Best glide speed = 73</t>
    <phoneticPr fontId="0" type="noConversion"/>
  </si>
  <si>
    <t>Vso= 44</t>
    <phoneticPr fontId="0" type="noConversion"/>
  </si>
  <si>
    <t>Rotate= 55</t>
    <phoneticPr fontId="0" type="noConversion"/>
  </si>
  <si>
    <t>Vs= 50</t>
    <phoneticPr fontId="0" type="noConversion"/>
  </si>
  <si>
    <t>Latest Weight and Balance -- after 2017 avionccs upgrade:</t>
  </si>
  <si>
    <t>See BEFC website for complete POH manuals.</t>
  </si>
  <si>
    <t>www.befcstl.org/http://befcstl.org/aircraft/piper-p28a-63pl/63pl-manuals/</t>
  </si>
  <si>
    <t>Extracted pages from STC POH</t>
  </si>
  <si>
    <t>PN: 761-780</t>
  </si>
  <si>
    <t>See other tabs this worksheed for BASIC EMPTY WEIGHT</t>
  </si>
  <si>
    <t>DOUBLE CLICK BELOW TO OPEN THE STD .PDF FILE (embedded in this workbook)</t>
  </si>
  <si>
    <t>weight updated Jun 2017</t>
  </si>
  <si>
    <t>The original POH and the STC POH can be downloaded in full.</t>
  </si>
  <si>
    <t>UTILITY Cat: Max Wt 2027 lbs. No Aft Passengers or Baggage allowed.</t>
  </si>
  <si>
    <t>cg limits</t>
  </si>
  <si>
    <t>cg limit tests</t>
  </si>
  <si>
    <t>MIN fuel warning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</si>
</sst>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;[Red]0.0"/>
  </numFmts>
  <fonts count="29" x14ac:knownFonts="1">
    <font>
      <sz val="10"/>
      <name val="MS Sans Serif"/>
    </font>
    <font>
      <sz val="8"/>
      <name val="Arial"/>
      <family val="2"/>
    </font>
    <font>
      <sz val="8"/>
      <color indexed="18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b/>
      <sz val="18"/>
      <color indexed="18"/>
      <name val="Arial"/>
      <family val="2"/>
    </font>
    <font>
      <sz val="12"/>
      <color indexed="18"/>
      <name val="Arial"/>
      <family val="2"/>
    </font>
    <font>
      <sz val="10"/>
      <color indexed="18"/>
      <name val="MS Sans Serif"/>
    </font>
    <font>
      <sz val="10"/>
      <name val="MS Sans Serif"/>
    </font>
    <font>
      <i/>
      <sz val="8"/>
      <color indexed="18"/>
      <name val="Arial"/>
      <family val="2"/>
    </font>
    <font>
      <i/>
      <sz val="10"/>
      <color indexed="18"/>
      <name val="MS Sans Serif"/>
    </font>
    <font>
      <sz val="10"/>
      <name val="MS Sans Serif"/>
    </font>
    <font>
      <sz val="10"/>
      <name val="Courier New"/>
      <family val="3"/>
    </font>
    <font>
      <sz val="8"/>
      <color indexed="8"/>
      <name val="Arial"/>
      <family val="2"/>
    </font>
    <font>
      <i/>
      <sz val="8"/>
      <color indexed="32"/>
      <name val="Arial"/>
      <family val="2"/>
    </font>
    <font>
      <sz val="10"/>
      <name val="Arial"/>
      <family val="2"/>
    </font>
    <font>
      <sz val="10"/>
      <color indexed="32"/>
      <name val="Arial"/>
      <family val="2"/>
    </font>
    <font>
      <sz val="10"/>
      <color indexed="58"/>
      <name val="Arial"/>
      <family val="2"/>
    </font>
    <font>
      <sz val="10"/>
      <color indexed="20"/>
      <name val="Arial"/>
      <family val="2"/>
    </font>
    <font>
      <sz val="10"/>
      <color indexed="5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20"/>
      <name val="Arial"/>
      <family val="2"/>
    </font>
    <font>
      <b/>
      <sz val="22"/>
      <name val="MS Sans Serif"/>
    </font>
    <font>
      <b/>
      <sz val="22"/>
      <color rgb="FFFF0000"/>
      <name val="MS Sans Serif"/>
    </font>
    <font>
      <b/>
      <sz val="22"/>
      <color rgb="FF0070C0"/>
      <name val="MS Sans Serif"/>
    </font>
    <font>
      <sz val="8"/>
      <color rgb="FF0070C0"/>
      <name val="Arial"/>
      <family val="2"/>
    </font>
    <font>
      <b/>
      <sz val="14"/>
      <color rgb="FFFF0000"/>
      <name val="MS Sans Serif"/>
    </font>
    <font>
      <b/>
      <sz val="12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Protection="1"/>
    <xf numFmtId="0" fontId="1" fillId="2" borderId="1" xfId="0" applyFont="1" applyFill="1" applyBorder="1" applyProtection="1"/>
    <xf numFmtId="0" fontId="1" fillId="2" borderId="2" xfId="0" applyFont="1" applyFill="1" applyBorder="1" applyAlignment="1" applyProtection="1">
      <alignment horizontal="left"/>
    </xf>
    <xf numFmtId="0" fontId="1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1" fillId="2" borderId="3" xfId="0" applyFont="1" applyFill="1" applyBorder="1" applyProtection="1"/>
    <xf numFmtId="0" fontId="1" fillId="0" borderId="0" xfId="0" applyFont="1" applyFill="1" applyProtection="1"/>
    <xf numFmtId="2" fontId="1" fillId="0" borderId="0" xfId="0" applyNumberFormat="1" applyFont="1" applyFill="1" applyProtection="1"/>
    <xf numFmtId="0" fontId="0" fillId="0" borderId="0" xfId="0" applyFill="1" applyProtection="1"/>
    <xf numFmtId="0" fontId="1" fillId="0" borderId="0" xfId="0" quotePrefix="1" applyFont="1" applyFill="1" applyProtection="1"/>
    <xf numFmtId="0" fontId="1" fillId="2" borderId="4" xfId="0" applyFont="1" applyFill="1" applyBorder="1" applyProtection="1"/>
    <xf numFmtId="0" fontId="1" fillId="2" borderId="5" xfId="0" applyFont="1" applyFill="1" applyBorder="1" applyProtection="1"/>
    <xf numFmtId="0" fontId="1" fillId="2" borderId="6" xfId="0" applyFont="1" applyFill="1" applyBorder="1" applyProtection="1"/>
    <xf numFmtId="0" fontId="10" fillId="0" borderId="0" xfId="0" applyFont="1" applyAlignment="1" applyProtection="1">
      <alignment horizontal="left"/>
    </xf>
    <xf numFmtId="0" fontId="12" fillId="0" borderId="0" xfId="0" applyFont="1" applyProtection="1"/>
    <xf numFmtId="1" fontId="11" fillId="0" borderId="0" xfId="0" applyNumberFormat="1" applyFont="1" applyFill="1" applyAlignment="1" applyProtection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1" fillId="2" borderId="7" xfId="0" applyFont="1" applyFill="1" applyBorder="1" applyProtection="1"/>
    <xf numFmtId="164" fontId="1" fillId="2" borderId="8" xfId="0" applyNumberFormat="1" applyFont="1" applyFill="1" applyBorder="1" applyProtection="1"/>
    <xf numFmtId="0" fontId="1" fillId="2" borderId="9" xfId="0" applyFont="1" applyFill="1" applyBorder="1" applyAlignment="1" applyProtection="1">
      <alignment horizontal="left"/>
    </xf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0" fontId="1" fillId="2" borderId="11" xfId="0" applyFont="1" applyFill="1" applyBorder="1" applyProtection="1"/>
    <xf numFmtId="0" fontId="1" fillId="2" borderId="0" xfId="0" applyFont="1" applyFill="1" applyBorder="1" applyAlignment="1" applyProtection="1">
      <alignment horizontal="left"/>
    </xf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3" fillId="2" borderId="14" xfId="0" applyFont="1" applyFill="1" applyBorder="1" applyAlignment="1" applyProtection="1">
      <alignment horizontal="right"/>
    </xf>
    <xf numFmtId="0" fontId="3" fillId="2" borderId="15" xfId="0" applyFont="1" applyFill="1" applyBorder="1" applyAlignment="1" applyProtection="1">
      <alignment horizontal="left"/>
    </xf>
    <xf numFmtId="0" fontId="0" fillId="2" borderId="16" xfId="0" applyFill="1" applyBorder="1" applyAlignment="1" applyProtection="1">
      <alignment horizontal="left"/>
    </xf>
    <xf numFmtId="0" fontId="1" fillId="2" borderId="16" xfId="0" applyFont="1" applyFill="1" applyBorder="1" applyProtection="1"/>
    <xf numFmtId="0" fontId="4" fillId="2" borderId="17" xfId="0" applyFont="1" applyFill="1" applyBorder="1" applyAlignment="1" applyProtection="1"/>
    <xf numFmtId="0" fontId="1" fillId="2" borderId="10" xfId="0" applyFont="1" applyFill="1" applyBorder="1" applyProtection="1"/>
    <xf numFmtId="0" fontId="1" fillId="2" borderId="8" xfId="0" applyFont="1" applyFill="1" applyBorder="1" applyAlignment="1" applyProtection="1">
      <alignment horizontal="left"/>
    </xf>
    <xf numFmtId="0" fontId="1" fillId="2" borderId="12" xfId="0" applyFont="1" applyFill="1" applyBorder="1" applyProtection="1"/>
    <xf numFmtId="0" fontId="1" fillId="2" borderId="18" xfId="0" applyFont="1" applyFill="1" applyBorder="1" applyProtection="1"/>
    <xf numFmtId="0" fontId="5" fillId="2" borderId="19" xfId="0" applyFont="1" applyFill="1" applyBorder="1" applyAlignment="1" applyProtection="1">
      <alignment horizontal="left"/>
    </xf>
    <xf numFmtId="0" fontId="5" fillId="2" borderId="19" xfId="0" applyFont="1" applyFill="1" applyBorder="1" applyAlignment="1" applyProtection="1">
      <alignment horizontal="center"/>
    </xf>
    <xf numFmtId="0" fontId="9" fillId="2" borderId="19" xfId="0" applyFont="1" applyFill="1" applyBorder="1" applyAlignment="1" applyProtection="1">
      <alignment horizontal="left"/>
    </xf>
    <xf numFmtId="0" fontId="10" fillId="2" borderId="19" xfId="0" applyFont="1" applyFill="1" applyBorder="1" applyAlignment="1" applyProtection="1">
      <alignment horizontal="left"/>
    </xf>
    <xf numFmtId="0" fontId="10" fillId="2" borderId="2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center"/>
    </xf>
    <xf numFmtId="0" fontId="9" fillId="2" borderId="0" xfId="0" applyFont="1" applyFill="1" applyBorder="1" applyAlignment="1"/>
    <xf numFmtId="0" fontId="10" fillId="2" borderId="0" xfId="0" applyFont="1" applyFill="1" applyBorder="1" applyAlignment="1" applyProtection="1">
      <alignment horizontal="left"/>
    </xf>
    <xf numFmtId="0" fontId="10" fillId="2" borderId="6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1" fillId="2" borderId="0" xfId="0" quotePrefix="1" applyFont="1" applyFill="1" applyBorder="1" applyProtection="1"/>
    <xf numFmtId="1" fontId="1" fillId="2" borderId="0" xfId="0" applyNumberFormat="1" applyFont="1" applyFill="1" applyBorder="1" applyProtection="1"/>
    <xf numFmtId="1" fontId="13" fillId="2" borderId="0" xfId="0" applyNumberFormat="1" applyFont="1" applyFill="1" applyBorder="1" applyProtection="1"/>
    <xf numFmtId="0" fontId="13" fillId="2" borderId="0" xfId="0" applyFont="1" applyFill="1" applyBorder="1" applyProtection="1"/>
    <xf numFmtId="0" fontId="13" fillId="2" borderId="0" xfId="0" quotePrefix="1" applyFont="1" applyFill="1" applyBorder="1" applyAlignment="1" applyProtection="1">
      <alignment wrapText="1"/>
    </xf>
    <xf numFmtId="164" fontId="13" fillId="2" borderId="0" xfId="0" applyNumberFormat="1" applyFont="1" applyFill="1" applyBorder="1" applyProtection="1"/>
    <xf numFmtId="0" fontId="4" fillId="2" borderId="0" xfId="0" applyFont="1" applyFill="1" applyBorder="1" applyAlignment="1" applyProtection="1"/>
    <xf numFmtId="0" fontId="0" fillId="2" borderId="0" xfId="0" applyFill="1" applyBorder="1" applyAlignment="1" applyProtection="1"/>
    <xf numFmtId="0" fontId="14" fillId="2" borderId="5" xfId="0" applyFont="1" applyFill="1" applyBorder="1" applyProtection="1"/>
    <xf numFmtId="1" fontId="11" fillId="2" borderId="13" xfId="0" applyNumberFormat="1" applyFont="1" applyFill="1" applyBorder="1" applyAlignment="1" applyProtection="1"/>
    <xf numFmtId="0" fontId="13" fillId="2" borderId="13" xfId="0" applyFont="1" applyFill="1" applyBorder="1" applyProtection="1"/>
    <xf numFmtId="0" fontId="15" fillId="2" borderId="14" xfId="0" applyFont="1" applyFill="1" applyBorder="1" applyProtection="1"/>
    <xf numFmtId="164" fontId="15" fillId="2" borderId="14" xfId="0" applyNumberFormat="1" applyFont="1" applyFill="1" applyBorder="1" applyProtection="1"/>
    <xf numFmtId="3" fontId="15" fillId="2" borderId="14" xfId="0" applyNumberFormat="1" applyFont="1" applyFill="1" applyBorder="1" applyProtection="1"/>
    <xf numFmtId="0" fontId="16" fillId="2" borderId="14" xfId="0" applyFont="1" applyFill="1" applyBorder="1" applyProtection="1"/>
    <xf numFmtId="0" fontId="16" fillId="0" borderId="14" xfId="0" applyFont="1" applyFill="1" applyBorder="1" applyProtection="1">
      <protection locked="0"/>
    </xf>
    <xf numFmtId="164" fontId="16" fillId="2" borderId="14" xfId="0" applyNumberFormat="1" applyFont="1" applyFill="1" applyBorder="1" applyProtection="1"/>
    <xf numFmtId="3" fontId="16" fillId="2" borderId="14" xfId="0" applyNumberFormat="1" applyFont="1" applyFill="1" applyBorder="1" applyProtection="1"/>
    <xf numFmtId="0" fontId="17" fillId="2" borderId="14" xfId="0" applyFont="1" applyFill="1" applyBorder="1" applyProtection="1"/>
    <xf numFmtId="0" fontId="17" fillId="0" borderId="14" xfId="0" applyFont="1" applyFill="1" applyBorder="1" applyProtection="1">
      <protection locked="0"/>
    </xf>
    <xf numFmtId="164" fontId="17" fillId="2" borderId="14" xfId="0" applyNumberFormat="1" applyFont="1" applyFill="1" applyBorder="1" applyProtection="1"/>
    <xf numFmtId="3" fontId="17" fillId="2" borderId="14" xfId="0" applyNumberFormat="1" applyFont="1" applyFill="1" applyBorder="1" applyProtection="1"/>
    <xf numFmtId="0" fontId="18" fillId="2" borderId="14" xfId="0" applyFont="1" applyFill="1" applyBorder="1" applyProtection="1"/>
    <xf numFmtId="0" fontId="18" fillId="0" borderId="14" xfId="0" applyFont="1" applyFill="1" applyBorder="1" applyProtection="1">
      <protection locked="0"/>
    </xf>
    <xf numFmtId="164" fontId="18" fillId="2" borderId="14" xfId="0" applyNumberFormat="1" applyFont="1" applyFill="1" applyBorder="1" applyProtection="1"/>
    <xf numFmtId="3" fontId="18" fillId="2" borderId="14" xfId="0" applyNumberFormat="1" applyFont="1" applyFill="1" applyBorder="1" applyProtection="1"/>
    <xf numFmtId="0" fontId="19" fillId="2" borderId="14" xfId="0" applyFont="1" applyFill="1" applyBorder="1" applyProtection="1"/>
    <xf numFmtId="0" fontId="19" fillId="0" borderId="14" xfId="0" applyFont="1" applyFill="1" applyBorder="1" applyProtection="1">
      <protection locked="0"/>
    </xf>
    <xf numFmtId="164" fontId="19" fillId="2" borderId="14" xfId="0" applyNumberFormat="1" applyFont="1" applyFill="1" applyBorder="1" applyProtection="1"/>
    <xf numFmtId="3" fontId="19" fillId="2" borderId="14" xfId="0" applyNumberFormat="1" applyFont="1" applyFill="1" applyBorder="1" applyProtection="1"/>
    <xf numFmtId="0" fontId="19" fillId="2" borderId="14" xfId="0" applyFont="1" applyFill="1" applyBorder="1" applyProtection="1">
      <protection locked="0"/>
    </xf>
    <xf numFmtId="0" fontId="15" fillId="2" borderId="14" xfId="0" applyFont="1" applyFill="1" applyBorder="1" applyAlignment="1" applyProtection="1">
      <alignment horizontal="left"/>
    </xf>
    <xf numFmtId="0" fontId="15" fillId="2" borderId="8" xfId="0" applyFont="1" applyFill="1" applyBorder="1" applyAlignment="1" applyProtection="1"/>
    <xf numFmtId="165" fontId="15" fillId="2" borderId="11" xfId="0" applyNumberFormat="1" applyFont="1" applyFill="1" applyBorder="1" applyAlignment="1" applyProtection="1"/>
    <xf numFmtId="0" fontId="15" fillId="2" borderId="0" xfId="0" applyFont="1" applyFill="1" applyBorder="1" applyProtection="1"/>
    <xf numFmtId="0" fontId="20" fillId="2" borderId="9" xfId="0" applyFont="1" applyFill="1" applyBorder="1" applyProtection="1"/>
    <xf numFmtId="0" fontId="15" fillId="2" borderId="2" xfId="0" applyFont="1" applyFill="1" applyBorder="1" applyProtection="1"/>
    <xf numFmtId="2" fontId="15" fillId="2" borderId="2" xfId="0" applyNumberFormat="1" applyFont="1" applyFill="1" applyBorder="1" applyProtection="1"/>
    <xf numFmtId="2" fontId="15" fillId="2" borderId="10" xfId="0" applyNumberFormat="1" applyFont="1" applyFill="1" applyBorder="1" applyProtection="1"/>
    <xf numFmtId="0" fontId="21" fillId="2" borderId="8" xfId="0" applyFont="1" applyFill="1" applyBorder="1" applyProtection="1"/>
    <xf numFmtId="0" fontId="15" fillId="2" borderId="11" xfId="0" applyFont="1" applyFill="1" applyBorder="1" applyProtection="1"/>
    <xf numFmtId="2" fontId="15" fillId="2" borderId="0" xfId="0" applyNumberFormat="1" applyFont="1" applyFill="1" applyBorder="1" applyProtection="1"/>
    <xf numFmtId="2" fontId="15" fillId="2" borderId="11" xfId="0" applyNumberFormat="1" applyFont="1" applyFill="1" applyBorder="1" applyProtection="1"/>
    <xf numFmtId="0" fontId="21" fillId="2" borderId="7" xfId="0" applyFont="1" applyFill="1" applyBorder="1" applyProtection="1"/>
    <xf numFmtId="0" fontId="15" fillId="2" borderId="1" xfId="0" applyFont="1" applyFill="1" applyBorder="1" applyProtection="1"/>
    <xf numFmtId="0" fontId="22" fillId="2" borderId="1" xfId="0" applyFont="1" applyFill="1" applyBorder="1" applyAlignment="1" applyProtection="1"/>
    <xf numFmtId="0" fontId="22" fillId="2" borderId="12" xfId="0" applyFont="1" applyFill="1" applyBorder="1" applyAlignment="1" applyProtection="1"/>
    <xf numFmtId="0" fontId="23" fillId="0" borderId="0" xfId="0" applyFont="1"/>
    <xf numFmtId="0" fontId="24" fillId="0" borderId="0" xfId="0" applyFont="1"/>
    <xf numFmtId="0" fontId="2" fillId="2" borderId="0" xfId="0" applyFont="1" applyFill="1" applyBorder="1" applyAlignment="1" applyProtection="1">
      <alignment horizontal="left"/>
    </xf>
    <xf numFmtId="0" fontId="25" fillId="0" borderId="0" xfId="0" applyFont="1"/>
    <xf numFmtId="1" fontId="7" fillId="0" borderId="0" xfId="0" applyNumberFormat="1" applyFont="1" applyFill="1" applyAlignment="1" applyProtection="1">
      <alignment horizontal="center"/>
    </xf>
    <xf numFmtId="0" fontId="26" fillId="2" borderId="0" xfId="0" applyFont="1" applyFill="1" applyBorder="1" applyAlignment="1" applyProtection="1">
      <alignment horizontal="right" vertical="center"/>
    </xf>
    <xf numFmtId="0" fontId="26" fillId="2" borderId="0" xfId="0" applyFont="1" applyFill="1" applyBorder="1" applyProtection="1"/>
    <xf numFmtId="0" fontId="27" fillId="0" borderId="0" xfId="0" applyFont="1"/>
    <xf numFmtId="0" fontId="2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05939918949559"/>
          <c:y val="5.0632885313197748E-2"/>
          <c:w val="0.75739727031705451"/>
          <c:h val="0.79617632682503203"/>
        </c:manualLayout>
      </c:layout>
      <c:scatterChart>
        <c:scatterStyle val="lineMarker"/>
        <c:varyColors val="0"/>
        <c:ser>
          <c:idx val="0"/>
          <c:order val="0"/>
          <c:tx>
            <c:v>Envelope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2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WBWorksheet!$G$11:$G$15</c:f>
              <c:numCache>
                <c:formatCode>0</c:formatCode>
                <c:ptCount val="5"/>
                <c:pt idx="0">
                  <c:v>83</c:v>
                </c:pt>
                <c:pt idx="1">
                  <c:v>83</c:v>
                </c:pt>
                <c:pt idx="2">
                  <c:v>87.75</c:v>
                </c:pt>
                <c:pt idx="3">
                  <c:v>93</c:v>
                </c:pt>
                <c:pt idx="4">
                  <c:v>93</c:v>
                </c:pt>
              </c:numCache>
            </c:numRef>
          </c:xVal>
          <c:yVal>
            <c:numRef>
              <c:f>WBWorksheet!$H$11:$H$15</c:f>
              <c:numCache>
                <c:formatCode>General</c:formatCode>
                <c:ptCount val="5"/>
                <c:pt idx="0">
                  <c:v>1500</c:v>
                </c:pt>
                <c:pt idx="1">
                  <c:v>1950</c:v>
                </c:pt>
                <c:pt idx="2">
                  <c:v>2440</c:v>
                </c:pt>
                <c:pt idx="3">
                  <c:v>2440</c:v>
                </c:pt>
                <c:pt idx="4">
                  <c:v>1500</c:v>
                </c:pt>
              </c:numCache>
            </c:numRef>
          </c:yVal>
          <c:smooth val="0"/>
        </c:ser>
        <c:ser>
          <c:idx val="2"/>
          <c:order val="1"/>
          <c:tx>
            <c:v>Basic Empty Weight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WBWorksheet!$E$5</c:f>
              <c:numCache>
                <c:formatCode>0.0</c:formatCode>
                <c:ptCount val="1"/>
                <c:pt idx="0">
                  <c:v>87.52</c:v>
                </c:pt>
              </c:numCache>
            </c:numRef>
          </c:xVal>
          <c:yVal>
            <c:numRef>
              <c:f>WBWorksheet!$D$5</c:f>
              <c:numCache>
                <c:formatCode>0.0</c:formatCode>
                <c:ptCount val="1"/>
                <c:pt idx="0">
                  <c:v>1469.4</c:v>
                </c:pt>
              </c:numCache>
            </c:numRef>
          </c:yVal>
          <c:smooth val="0"/>
        </c:ser>
        <c:ser>
          <c:idx val="1"/>
          <c:order val="2"/>
          <c:tx>
            <c:v>Pilot</c:v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1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</c:dPt>
          <c:dPt>
            <c:idx val="2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</c:dPt>
          <c:xVal>
            <c:numRef>
              <c:f>WBWorksheet!$H$16:$H$18</c:f>
              <c:numCache>
                <c:formatCode>0.0</c:formatCode>
                <c:ptCount val="3"/>
                <c:pt idx="0">
                  <c:v>87.52</c:v>
                </c:pt>
                <c:pt idx="1">
                  <c:v>86.516791880541291</c:v>
                </c:pt>
                <c:pt idx="2">
                  <c:v>85.98855379376397</c:v>
                </c:pt>
              </c:numCache>
            </c:numRef>
          </c:xVal>
          <c:yVal>
            <c:numRef>
              <c:f>WBWorksheet!$G$16:$G$18</c:f>
              <c:numCache>
                <c:formatCode>0.0</c:formatCode>
                <c:ptCount val="3"/>
                <c:pt idx="0">
                  <c:v>1469.4</c:v>
                </c:pt>
                <c:pt idx="1">
                  <c:v>1714.4</c:v>
                </c:pt>
                <c:pt idx="2">
                  <c:v>1879.4</c:v>
                </c:pt>
              </c:numCache>
            </c:numRef>
          </c:yVal>
          <c:smooth val="0"/>
        </c:ser>
        <c:ser>
          <c:idx val="3"/>
          <c:order val="3"/>
          <c:tx>
            <c:v>Passengers</c:v>
          </c:tx>
          <c:spPr>
            <a:ln w="25400">
              <a:solidFill>
                <a:srgbClr val="3333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WBWorksheet!$H$18:$H$20</c:f>
              <c:numCache>
                <c:formatCode>0.0</c:formatCode>
                <c:ptCount val="3"/>
                <c:pt idx="0">
                  <c:v>85.98855379376397</c:v>
                </c:pt>
                <c:pt idx="1">
                  <c:v>89.077083774165629</c:v>
                </c:pt>
                <c:pt idx="2">
                  <c:v>89.215989279218917</c:v>
                </c:pt>
              </c:numCache>
            </c:numRef>
          </c:xVal>
          <c:yVal>
            <c:numRef>
              <c:f>WBWorksheet!$G$18:$G$20</c:f>
              <c:numCache>
                <c:formatCode>0.0</c:formatCode>
                <c:ptCount val="3"/>
                <c:pt idx="0">
                  <c:v>1879.4</c:v>
                </c:pt>
                <c:pt idx="1">
                  <c:v>2079.4</c:v>
                </c:pt>
                <c:pt idx="2">
                  <c:v>2089.4</c:v>
                </c:pt>
              </c:numCache>
            </c:numRef>
          </c:yVal>
          <c:smooth val="0"/>
        </c:ser>
        <c:ser>
          <c:idx val="4"/>
          <c:order val="4"/>
          <c:tx>
            <c:v>Baggage</c:v>
          </c:tx>
          <c:spPr>
            <a:ln w="25400">
              <a:solidFill>
                <a:srgbClr val="CC00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WBWorksheet!$H$20:$H$21</c:f>
              <c:numCache>
                <c:formatCode>0.0</c:formatCode>
                <c:ptCount val="2"/>
                <c:pt idx="0">
                  <c:v>89.215989279218917</c:v>
                </c:pt>
                <c:pt idx="1">
                  <c:v>90.098798719638481</c:v>
                </c:pt>
              </c:numCache>
            </c:numRef>
          </c:xVal>
          <c:yVal>
            <c:numRef>
              <c:f>WBWorksheet!$G$20:$G$21</c:f>
              <c:numCache>
                <c:formatCode>0.0</c:formatCode>
                <c:ptCount val="2"/>
                <c:pt idx="0">
                  <c:v>2089.4</c:v>
                </c:pt>
                <c:pt idx="1">
                  <c:v>2124.4</c:v>
                </c:pt>
              </c:numCache>
            </c:numRef>
          </c:yVal>
          <c:smooth val="0"/>
        </c:ser>
        <c:ser>
          <c:idx val="5"/>
          <c:order val="5"/>
          <c:tx>
            <c:v>Fuel</c:v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WBWorksheet!$H$21:$H$22</c:f>
              <c:numCache>
                <c:formatCode>0.0</c:formatCode>
                <c:ptCount val="2"/>
                <c:pt idx="0">
                  <c:v>90.098798719638481</c:v>
                </c:pt>
                <c:pt idx="1">
                  <c:v>90.528211647483246</c:v>
                </c:pt>
              </c:numCache>
            </c:numRef>
          </c:xVal>
          <c:yVal>
            <c:numRef>
              <c:f>WBWorksheet!$G$21:$G$22</c:f>
              <c:numCache>
                <c:formatCode>0.0</c:formatCode>
                <c:ptCount val="2"/>
                <c:pt idx="0">
                  <c:v>2124.4</c:v>
                </c:pt>
                <c:pt idx="1">
                  <c:v>2328.4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3061184"/>
        <c:axId val="723061576"/>
      </c:scatterChart>
      <c:valAx>
        <c:axId val="723061184"/>
        <c:scaling>
          <c:orientation val="minMax"/>
          <c:max val="95"/>
          <c:min val="82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en-US"/>
                  <a:t>C.G. Location (Inches Aft Datum)</a:t>
                </a:r>
              </a:p>
            </c:rich>
          </c:tx>
          <c:layout>
            <c:manualLayout>
              <c:xMode val="edge"/>
              <c:yMode val="edge"/>
              <c:x val="0.27651715848603037"/>
              <c:y val="0.9121744728845384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723061576"/>
        <c:crossesAt val="1000"/>
        <c:crossBetween val="midCat"/>
        <c:majorUnit val="1"/>
        <c:minorUnit val="1"/>
      </c:valAx>
      <c:valAx>
        <c:axId val="723061576"/>
        <c:scaling>
          <c:orientation val="minMax"/>
          <c:max val="25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en-US"/>
                  <a:t>Aircraft Weight (lbs)</a:t>
                </a:r>
              </a:p>
            </c:rich>
          </c:tx>
          <c:layout>
            <c:manualLayout>
              <c:xMode val="edge"/>
              <c:yMode val="edge"/>
              <c:x val="3.0977567640493538E-2"/>
              <c:y val="0.289314057835983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723061184"/>
        <c:crossesAt val="30"/>
        <c:crossBetween val="midCat"/>
        <c:majorUnit val="100"/>
        <c:minorUnit val="5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38100</xdr:rowOff>
    </xdr:from>
    <xdr:to>
      <xdr:col>0</xdr:col>
      <xdr:colOff>3352800</xdr:colOff>
      <xdr:row>18</xdr:row>
      <xdr:rowOff>114300</xdr:rowOff>
    </xdr:to>
    <xdr:graphicFrame macro="">
      <xdr:nvGraphicFramePr>
        <xdr:cNvPr id="111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1038371</xdr:colOff>
      <xdr:row>7</xdr:row>
      <xdr:rowOff>77083</xdr:rowOff>
    </xdr:from>
    <xdr:to>
      <xdr:col>0</xdr:col>
      <xdr:colOff>2821451</xdr:colOff>
      <xdr:row>7</xdr:row>
      <xdr:rowOff>77083</xdr:rowOff>
    </xdr:to>
    <xdr:cxnSp macro="">
      <xdr:nvCxnSpPr>
        <xdr:cNvPr id="1117" name="Straight Connector 3"/>
        <xdr:cNvCxnSpPr>
          <a:cxnSpLocks noChangeShapeType="1"/>
        </xdr:cNvCxnSpPr>
      </xdr:nvCxnSpPr>
      <xdr:spPr bwMode="auto">
        <a:xfrm flipV="1">
          <a:off x="1038371" y="1388602"/>
          <a:ext cx="1783080" cy="0"/>
        </a:xfrm>
        <a:prstGeom prst="line">
          <a:avLst/>
        </a:prstGeom>
        <a:noFill/>
        <a:ln w="28575">
          <a:solidFill>
            <a:schemeClr val="accent2">
              <a:lumMod val="50000"/>
            </a:schemeClr>
          </a:solidFill>
          <a:round/>
          <a:headEnd/>
          <a:tailEnd/>
        </a:ln>
      </xdr:spPr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0.28137</cdr:x>
      <cdr:y>0.44743</cdr:y>
    </cdr:from>
    <cdr:to>
      <cdr:x>0.40027</cdr:x>
      <cdr:y>0.51898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17653" y="1414239"/>
          <a:ext cx="387776" cy="2261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chemeClr val="tx1"/>
              </a:solidFill>
            </a:rPr>
            <a:t>UTILITY</a:t>
          </a:r>
        </a:p>
      </cdr:txBody>
    </cdr:sp>
  </cdr:relSizeAnchor>
  <cdr:relSizeAnchor xmlns:cdr="http://schemas.openxmlformats.org/drawingml/2006/chartDrawing">
    <cdr:from>
      <cdr:x>0.42128</cdr:x>
      <cdr:y>0.21909</cdr:y>
    </cdr:from>
    <cdr:to>
      <cdr:x>0.54019</cdr:x>
      <cdr:y>0.29065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373945" y="692492"/>
          <a:ext cx="387808" cy="2261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>
              <a:solidFill>
                <a:sysClr val="windowText" lastClr="000000"/>
              </a:solidFill>
            </a:rPr>
            <a:t>NORMAL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542925</xdr:colOff>
      <xdr:row>51</xdr:row>
      <xdr:rowOff>114300</xdr:rowOff>
    </xdr:to>
    <xdr:pic>
      <xdr:nvPicPr>
        <xdr:cNvPr id="3" name="Picture 2" descr="http://befcstl.org/wp-content/uploads/2017/10/20170706_183707-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3850"/>
          <a:ext cx="6029325" cy="804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</xdr:row>
          <xdr:rowOff>104775</xdr:rowOff>
        </xdr:from>
        <xdr:to>
          <xdr:col>10</xdr:col>
          <xdr:colOff>447675</xdr:colOff>
          <xdr:row>49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295275</xdr:colOff>
      <xdr:row>2</xdr:row>
      <xdr:rowOff>28576</xdr:rowOff>
    </xdr:from>
    <xdr:to>
      <xdr:col>19</xdr:col>
      <xdr:colOff>133350</xdr:colOff>
      <xdr:row>13</xdr:row>
      <xdr:rowOff>19050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8151"/>
          <a:ext cx="4105275" cy="1771649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  <a:extLst/>
      </xdr:spPr>
    </xdr:pic>
    <xdr:clientData/>
  </xdr:twoCellAnchor>
  <xdr:twoCellAnchor editAs="oneCell">
    <xdr:from>
      <xdr:col>12</xdr:col>
      <xdr:colOff>292657</xdr:colOff>
      <xdr:row>15</xdr:row>
      <xdr:rowOff>38100</xdr:rowOff>
    </xdr:from>
    <xdr:to>
      <xdr:col>25</xdr:col>
      <xdr:colOff>390524</xdr:colOff>
      <xdr:row>64</xdr:row>
      <xdr:rowOff>161924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7857" y="2552700"/>
          <a:ext cx="8022667" cy="8058149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  <a:ex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15</xdr:col>
      <xdr:colOff>28575</xdr:colOff>
      <xdr:row>84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0"/>
          <a:ext cx="8562975" cy="1211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</xdr:row>
      <xdr:rowOff>0</xdr:rowOff>
    </xdr:from>
    <xdr:to>
      <xdr:col>30</xdr:col>
      <xdr:colOff>28575</xdr:colOff>
      <xdr:row>83</xdr:row>
      <xdr:rowOff>133350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1457325"/>
          <a:ext cx="8562975" cy="1211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15</xdr:col>
      <xdr:colOff>142875</xdr:colOff>
      <xdr:row>164</xdr:row>
      <xdr:rowOff>47626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411325"/>
          <a:ext cx="8677275" cy="1219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43"/>
  <sheetViews>
    <sheetView tabSelected="1" zoomScale="140" zoomScaleNormal="140" workbookViewId="0">
      <selection activeCell="C12" sqref="C12"/>
    </sheetView>
  </sheetViews>
  <sheetFormatPr defaultColWidth="9.140625" defaultRowHeight="12.75" customHeight="1" x14ac:dyDescent="0.2"/>
  <cols>
    <col min="1" max="1" width="50.140625" style="1" customWidth="1"/>
    <col min="2" max="2" width="23.7109375" style="1" customWidth="1"/>
    <col min="3" max="5" width="7.42578125" style="1" customWidth="1"/>
    <col min="6" max="6" width="10.42578125" style="1" customWidth="1"/>
    <col min="7" max="10" width="7.7109375" style="1" hidden="1" customWidth="1"/>
    <col min="11" max="11" width="3" style="1" customWidth="1"/>
    <col min="12" max="12" width="10.85546875" style="1" customWidth="1"/>
    <col min="13" max="13" width="2.7109375" style="1" customWidth="1"/>
    <col min="14" max="16384" width="9.140625" style="1"/>
  </cols>
  <sheetData>
    <row r="1" spans="1:12" ht="27" customHeight="1" x14ac:dyDescent="0.35">
      <c r="A1" s="38"/>
      <c r="B1" s="39" t="s">
        <v>31</v>
      </c>
      <c r="C1" s="40"/>
      <c r="D1" s="40"/>
      <c r="E1" s="40"/>
      <c r="F1" s="41"/>
      <c r="G1" s="42"/>
      <c r="H1" s="42"/>
      <c r="I1" s="42"/>
      <c r="J1" s="42"/>
      <c r="K1" s="43"/>
      <c r="L1" s="14"/>
    </row>
    <row r="2" spans="1:12" ht="12.75" customHeight="1" x14ac:dyDescent="0.2">
      <c r="A2" s="12"/>
      <c r="B2" s="44" t="s">
        <v>11</v>
      </c>
      <c r="C2" s="45"/>
      <c r="D2" s="45"/>
      <c r="E2" s="101" t="s">
        <v>49</v>
      </c>
      <c r="F2" s="46"/>
      <c r="G2" s="47"/>
      <c r="H2" s="47"/>
      <c r="I2" s="47"/>
      <c r="J2" s="47"/>
      <c r="K2" s="48"/>
      <c r="L2" s="14"/>
    </row>
    <row r="3" spans="1:12" ht="12.75" customHeight="1" x14ac:dyDescent="0.2">
      <c r="A3" s="12"/>
      <c r="B3" s="49"/>
      <c r="C3" s="49"/>
      <c r="D3" s="25"/>
      <c r="E3" s="49"/>
      <c r="F3" s="46"/>
      <c r="G3" s="25"/>
      <c r="H3" s="25"/>
      <c r="I3" s="25"/>
      <c r="J3" s="25"/>
      <c r="K3" s="13"/>
      <c r="L3" s="7"/>
    </row>
    <row r="4" spans="1:12" ht="12.75" customHeight="1" x14ac:dyDescent="0.2">
      <c r="A4" s="12"/>
      <c r="B4" s="29"/>
      <c r="C4" s="30" t="s">
        <v>0</v>
      </c>
      <c r="D4" s="30" t="s">
        <v>1</v>
      </c>
      <c r="E4" s="30" t="s">
        <v>2</v>
      </c>
      <c r="F4" s="30" t="s">
        <v>3</v>
      </c>
      <c r="G4" s="50" t="s">
        <v>17</v>
      </c>
      <c r="H4" s="50"/>
      <c r="I4" s="25"/>
      <c r="J4" s="25"/>
      <c r="K4" s="13"/>
      <c r="L4" s="7"/>
    </row>
    <row r="5" spans="1:12" ht="12.75" customHeight="1" x14ac:dyDescent="0.2">
      <c r="A5" s="12"/>
      <c r="B5" s="63" t="s">
        <v>4</v>
      </c>
      <c r="C5" s="64">
        <v>1469.4</v>
      </c>
      <c r="D5" s="64">
        <f t="shared" ref="D5:D10" si="0">C5</f>
        <v>1469.4</v>
      </c>
      <c r="E5" s="64">
        <v>87.52</v>
      </c>
      <c r="F5" s="65">
        <f>D5*E5</f>
        <v>128601.88800000001</v>
      </c>
      <c r="G5" s="51">
        <v>2440</v>
      </c>
      <c r="H5" s="52" t="s">
        <v>13</v>
      </c>
      <c r="I5" s="25"/>
      <c r="J5" s="25"/>
      <c r="K5" s="13"/>
      <c r="L5" s="7"/>
    </row>
    <row r="6" spans="1:12" ht="12.75" customHeight="1" x14ac:dyDescent="0.2">
      <c r="A6" s="12"/>
      <c r="B6" s="66" t="s">
        <v>5</v>
      </c>
      <c r="C6" s="67">
        <v>245</v>
      </c>
      <c r="D6" s="66">
        <f t="shared" si="0"/>
        <v>245</v>
      </c>
      <c r="E6" s="68">
        <v>80.5</v>
      </c>
      <c r="F6" s="69">
        <f t="shared" ref="F6:F12" si="1">D6*E6</f>
        <v>19722.5</v>
      </c>
      <c r="G6" s="51">
        <v>1469.4</v>
      </c>
      <c r="H6" s="52" t="s">
        <v>14</v>
      </c>
      <c r="I6" s="25"/>
      <c r="J6" s="25"/>
      <c r="K6" s="13"/>
      <c r="L6" s="9"/>
    </row>
    <row r="7" spans="1:12" ht="12.75" customHeight="1" x14ac:dyDescent="0.2">
      <c r="A7" s="12"/>
      <c r="B7" s="66" t="s">
        <v>6</v>
      </c>
      <c r="C7" s="67">
        <v>165</v>
      </c>
      <c r="D7" s="66">
        <f t="shared" si="0"/>
        <v>165</v>
      </c>
      <c r="E7" s="68">
        <v>80.5</v>
      </c>
      <c r="F7" s="69">
        <f t="shared" si="1"/>
        <v>13282.5</v>
      </c>
      <c r="G7" s="22">
        <f>F5</f>
        <v>128601.88800000001</v>
      </c>
      <c r="H7" s="52" t="s">
        <v>25</v>
      </c>
      <c r="I7" s="25"/>
      <c r="J7" s="25"/>
      <c r="K7" s="13"/>
      <c r="L7" s="9"/>
    </row>
    <row r="8" spans="1:12" ht="12.75" customHeight="1" x14ac:dyDescent="0.2">
      <c r="A8" s="12"/>
      <c r="B8" s="70" t="s">
        <v>18</v>
      </c>
      <c r="C8" s="71">
        <v>200</v>
      </c>
      <c r="D8" s="70">
        <f t="shared" si="0"/>
        <v>200</v>
      </c>
      <c r="E8" s="72">
        <v>118.1</v>
      </c>
      <c r="F8" s="73">
        <f t="shared" si="1"/>
        <v>23620</v>
      </c>
      <c r="G8" s="51">
        <f>G5-G6</f>
        <v>970.59999999999991</v>
      </c>
      <c r="H8" s="52" t="s">
        <v>12</v>
      </c>
      <c r="I8" s="25"/>
      <c r="J8" s="25"/>
      <c r="K8" s="13"/>
      <c r="L8" s="9"/>
    </row>
    <row r="9" spans="1:12" ht="12.75" customHeight="1" x14ac:dyDescent="0.2">
      <c r="A9" s="12"/>
      <c r="B9" s="70" t="s">
        <v>19</v>
      </c>
      <c r="C9" s="71">
        <v>10</v>
      </c>
      <c r="D9" s="70">
        <f t="shared" si="0"/>
        <v>10</v>
      </c>
      <c r="E9" s="72">
        <v>118.1</v>
      </c>
      <c r="F9" s="73">
        <f t="shared" si="1"/>
        <v>1181</v>
      </c>
      <c r="G9" s="53">
        <v>200</v>
      </c>
      <c r="H9" s="52" t="s">
        <v>15</v>
      </c>
      <c r="I9" s="25"/>
      <c r="J9" s="25"/>
      <c r="K9" s="13"/>
      <c r="L9" s="9"/>
    </row>
    <row r="10" spans="1:12" ht="12.75" customHeight="1" x14ac:dyDescent="0.2">
      <c r="A10" s="12"/>
      <c r="B10" s="74" t="s">
        <v>20</v>
      </c>
      <c r="C10" s="75">
        <v>35</v>
      </c>
      <c r="D10" s="74">
        <f t="shared" si="0"/>
        <v>35</v>
      </c>
      <c r="E10" s="76">
        <v>142.80000000000001</v>
      </c>
      <c r="F10" s="77">
        <f t="shared" si="1"/>
        <v>4998</v>
      </c>
      <c r="G10" s="53">
        <v>48</v>
      </c>
      <c r="H10" s="52" t="s">
        <v>22</v>
      </c>
      <c r="I10" s="25"/>
      <c r="J10" s="25"/>
      <c r="K10" s="13"/>
      <c r="L10" s="9"/>
    </row>
    <row r="11" spans="1:12" ht="12.75" customHeight="1" x14ac:dyDescent="0.2">
      <c r="A11" s="12"/>
      <c r="B11" s="78" t="s">
        <v>30</v>
      </c>
      <c r="C11" s="79">
        <v>34</v>
      </c>
      <c r="D11" s="78">
        <f>C11*6</f>
        <v>204</v>
      </c>
      <c r="E11" s="80">
        <v>95</v>
      </c>
      <c r="F11" s="81">
        <f t="shared" si="1"/>
        <v>19380</v>
      </c>
      <c r="G11" s="54">
        <v>83</v>
      </c>
      <c r="H11" s="55">
        <v>1500</v>
      </c>
      <c r="I11" s="56" t="s">
        <v>7</v>
      </c>
      <c r="J11" s="55" t="s">
        <v>52</v>
      </c>
      <c r="K11" s="13"/>
      <c r="L11" s="9"/>
    </row>
    <row r="12" spans="1:12" ht="12.75" customHeight="1" x14ac:dyDescent="0.2">
      <c r="A12" s="12"/>
      <c r="B12" s="78" t="s">
        <v>27</v>
      </c>
      <c r="C12" s="82"/>
      <c r="D12" s="78">
        <v>-7</v>
      </c>
      <c r="E12" s="80">
        <v>95</v>
      </c>
      <c r="F12" s="81">
        <f t="shared" si="1"/>
        <v>-665</v>
      </c>
      <c r="G12" s="54">
        <v>83</v>
      </c>
      <c r="H12" s="55">
        <v>1950</v>
      </c>
      <c r="I12" s="56" t="s">
        <v>8</v>
      </c>
      <c r="J12" s="55" t="s">
        <v>52</v>
      </c>
      <c r="K12" s="13"/>
      <c r="L12" s="9"/>
    </row>
    <row r="13" spans="1:12" ht="12.75" customHeight="1" x14ac:dyDescent="0.2">
      <c r="A13" s="12"/>
      <c r="B13" s="83" t="s">
        <v>26</v>
      </c>
      <c r="C13" s="83"/>
      <c r="D13" s="64">
        <f>SUM(D5:D12)</f>
        <v>2321.4</v>
      </c>
      <c r="E13" s="64">
        <f>F13/D13</f>
        <v>90.514727319720862</v>
      </c>
      <c r="F13" s="65">
        <f>SUM(F5:F12)</f>
        <v>210120.88800000001</v>
      </c>
      <c r="G13" s="54">
        <v>87.75</v>
      </c>
      <c r="H13" s="55">
        <v>2440</v>
      </c>
      <c r="I13" s="56" t="s">
        <v>9</v>
      </c>
      <c r="J13" s="55" t="s">
        <v>52</v>
      </c>
      <c r="K13" s="13"/>
      <c r="L13" s="7"/>
    </row>
    <row r="14" spans="1:12" ht="12.75" customHeight="1" x14ac:dyDescent="0.2">
      <c r="A14" s="12"/>
      <c r="B14" s="84" t="str">
        <f>IF(D13&gt;G5, "Overweight by:", "Underweight by:")</f>
        <v>Underweight by:</v>
      </c>
      <c r="C14" s="85">
        <f>G5-D13</f>
        <v>118.59999999999991</v>
      </c>
      <c r="D14" s="86"/>
      <c r="E14" s="86"/>
      <c r="F14" s="86"/>
      <c r="G14" s="54">
        <v>93</v>
      </c>
      <c r="H14" s="55">
        <v>2440</v>
      </c>
      <c r="I14" s="56" t="s">
        <v>10</v>
      </c>
      <c r="J14" s="55" t="s">
        <v>52</v>
      </c>
      <c r="K14" s="13"/>
      <c r="L14" s="7"/>
    </row>
    <row r="15" spans="1:12" ht="12.75" customHeight="1" x14ac:dyDescent="0.2">
      <c r="A15" s="12"/>
      <c r="B15" s="87" t="s">
        <v>23</v>
      </c>
      <c r="C15" s="88"/>
      <c r="D15" s="88"/>
      <c r="E15" s="89"/>
      <c r="F15" s="90"/>
      <c r="G15" s="54">
        <v>93</v>
      </c>
      <c r="H15" s="55">
        <v>1500</v>
      </c>
      <c r="I15" s="56" t="s">
        <v>16</v>
      </c>
      <c r="J15" s="55" t="s">
        <v>52</v>
      </c>
      <c r="K15" s="13"/>
      <c r="L15" s="7"/>
    </row>
    <row r="16" spans="1:12" ht="12.75" customHeight="1" x14ac:dyDescent="0.2">
      <c r="A16" s="12"/>
      <c r="B16" s="91" t="str">
        <f>IF(D13&gt;G5,"Warning: Maximum Gross Weight Exceeded","")</f>
        <v/>
      </c>
      <c r="C16" s="86"/>
      <c r="D16" s="86"/>
      <c r="E16" s="86"/>
      <c r="F16" s="92"/>
      <c r="G16" s="57">
        <f>D5</f>
        <v>1469.4</v>
      </c>
      <c r="H16" s="57">
        <f>I16/G16</f>
        <v>87.52</v>
      </c>
      <c r="I16" s="57">
        <f>F5</f>
        <v>128601.88800000001</v>
      </c>
      <c r="J16" s="55"/>
      <c r="K16" s="13"/>
      <c r="L16" s="7"/>
    </row>
    <row r="17" spans="1:12" ht="12.75" customHeight="1" x14ac:dyDescent="0.2">
      <c r="A17" s="12"/>
      <c r="B17" s="91" t="str">
        <f>IF(((C10)&gt;G9),"Warning: Too Much Baggage","")</f>
        <v/>
      </c>
      <c r="C17" s="86"/>
      <c r="D17" s="86"/>
      <c r="E17" s="93"/>
      <c r="F17" s="94"/>
      <c r="G17" s="57">
        <f t="shared" ref="G17:G22" si="2">D6+G16</f>
        <v>1714.4</v>
      </c>
      <c r="H17" s="57">
        <f t="shared" ref="H17:H22" si="3">I17/G17</f>
        <v>86.516791880541291</v>
      </c>
      <c r="I17" s="57">
        <f t="shared" ref="I17:I22" si="4">F6+I16</f>
        <v>148324.38800000001</v>
      </c>
      <c r="J17" s="55"/>
      <c r="K17" s="13"/>
      <c r="L17" s="7"/>
    </row>
    <row r="18" spans="1:12" ht="12.75" customHeight="1" x14ac:dyDescent="0.2">
      <c r="A18" s="12"/>
      <c r="B18" s="91" t="str">
        <f>IF(MAX(E13)&gt;G15,"Warning: C.G. Too Far Aft","")&amp;IF(OR(G23,G24,G25),"Warning: C.G. Too Far Forward","")</f>
        <v/>
      </c>
      <c r="C18" s="86"/>
      <c r="D18" s="86"/>
      <c r="E18" s="93"/>
      <c r="F18" s="94"/>
      <c r="G18" s="57">
        <f t="shared" si="2"/>
        <v>1879.4</v>
      </c>
      <c r="H18" s="57">
        <f t="shared" si="3"/>
        <v>85.98855379376397</v>
      </c>
      <c r="I18" s="57">
        <f t="shared" si="4"/>
        <v>161606.88800000001</v>
      </c>
      <c r="J18" s="55"/>
      <c r="K18" s="13"/>
      <c r="L18" s="7"/>
    </row>
    <row r="19" spans="1:12" ht="12.75" customHeight="1" x14ac:dyDescent="0.2">
      <c r="A19" s="12"/>
      <c r="B19" s="95" t="str">
        <f>IF(C11&gt;G10,"Error: Too Much Fuel","")&amp;IF(C11&lt;G26,"Warning: Low Fuel","")</f>
        <v/>
      </c>
      <c r="C19" s="96"/>
      <c r="D19" s="97"/>
      <c r="E19" s="97"/>
      <c r="F19" s="98"/>
      <c r="G19" s="57">
        <f t="shared" si="2"/>
        <v>2079.4</v>
      </c>
      <c r="H19" s="57">
        <f t="shared" si="3"/>
        <v>89.077083774165629</v>
      </c>
      <c r="I19" s="57">
        <f t="shared" si="4"/>
        <v>185226.88800000001</v>
      </c>
      <c r="J19" s="55"/>
      <c r="K19" s="13"/>
      <c r="L19" s="7"/>
    </row>
    <row r="20" spans="1:12" ht="12.75" customHeight="1" x14ac:dyDescent="0.2">
      <c r="A20" s="12"/>
      <c r="B20" s="58" t="s">
        <v>24</v>
      </c>
      <c r="C20" s="58"/>
      <c r="D20" s="59"/>
      <c r="E20" s="59"/>
      <c r="F20" s="105"/>
      <c r="G20" s="57">
        <f t="shared" si="2"/>
        <v>2089.4</v>
      </c>
      <c r="H20" s="57">
        <f t="shared" si="3"/>
        <v>89.215989279218917</v>
      </c>
      <c r="I20" s="57">
        <f t="shared" si="4"/>
        <v>186407.88800000001</v>
      </c>
      <c r="J20" s="55"/>
      <c r="K20" s="13"/>
      <c r="L20" s="7"/>
    </row>
    <row r="21" spans="1:12" ht="12.75" customHeight="1" x14ac:dyDescent="0.2">
      <c r="A21" s="12" t="s">
        <v>51</v>
      </c>
      <c r="B21" s="31" t="s">
        <v>21</v>
      </c>
      <c r="C21" s="32"/>
      <c r="D21" s="33"/>
      <c r="E21" s="34"/>
      <c r="F21" s="105"/>
      <c r="G21" s="57">
        <f t="shared" si="2"/>
        <v>2124.4</v>
      </c>
      <c r="H21" s="57">
        <f t="shared" si="3"/>
        <v>90.098798719638481</v>
      </c>
      <c r="I21" s="57">
        <f t="shared" si="4"/>
        <v>191405.88800000001</v>
      </c>
      <c r="J21" s="55"/>
      <c r="K21" s="13"/>
      <c r="L21" s="7"/>
    </row>
    <row r="22" spans="1:12" ht="12.75" customHeight="1" x14ac:dyDescent="0.2">
      <c r="A22" s="12"/>
      <c r="B22" s="23" t="s">
        <v>32</v>
      </c>
      <c r="C22" s="3" t="s">
        <v>33</v>
      </c>
      <c r="D22" s="24"/>
      <c r="E22" s="35"/>
      <c r="F22" s="105"/>
      <c r="G22" s="57">
        <f t="shared" si="2"/>
        <v>2328.4</v>
      </c>
      <c r="H22" s="57">
        <f t="shared" si="3"/>
        <v>90.528211647483246</v>
      </c>
      <c r="I22" s="57">
        <f t="shared" si="4"/>
        <v>210785.88800000001</v>
      </c>
      <c r="J22" s="55"/>
      <c r="K22" s="13"/>
    </row>
    <row r="23" spans="1:12" ht="12.75" customHeight="1" x14ac:dyDescent="0.2">
      <c r="A23" s="60" t="s">
        <v>28</v>
      </c>
      <c r="B23" s="36" t="s">
        <v>34</v>
      </c>
      <c r="C23" s="27" t="s">
        <v>35</v>
      </c>
      <c r="D23" s="25"/>
      <c r="E23" s="26"/>
      <c r="F23" s="105"/>
      <c r="G23" s="104" t="b">
        <f>E13&lt;G12</f>
        <v>0</v>
      </c>
      <c r="H23" s="55"/>
      <c r="I23" s="55" t="s">
        <v>53</v>
      </c>
      <c r="J23" s="55"/>
      <c r="K23" s="13"/>
    </row>
    <row r="24" spans="1:12" ht="12.75" customHeight="1" x14ac:dyDescent="0.2">
      <c r="A24" s="60" t="s">
        <v>29</v>
      </c>
      <c r="B24" s="36" t="s">
        <v>41</v>
      </c>
      <c r="C24" s="27" t="s">
        <v>39</v>
      </c>
      <c r="D24" s="25"/>
      <c r="E24" s="26"/>
      <c r="F24" s="105"/>
      <c r="G24" s="104" t="b">
        <f>OR(AND(D13&lt;H13,D13&gt;(H12+(H13-H12)*(E13-G12)/(G13-G12))))</f>
        <v>0</v>
      </c>
      <c r="H24" s="55"/>
      <c r="I24" s="55" t="s">
        <v>53</v>
      </c>
      <c r="J24" s="55"/>
      <c r="K24" s="13"/>
    </row>
    <row r="25" spans="1:12" ht="12.75" customHeight="1" x14ac:dyDescent="0.2">
      <c r="A25" s="12"/>
      <c r="B25" s="36" t="s">
        <v>37</v>
      </c>
      <c r="C25" s="27" t="s">
        <v>36</v>
      </c>
      <c r="D25" s="25"/>
      <c r="E25" s="26"/>
      <c r="F25" s="105"/>
      <c r="G25" s="104" t="b">
        <f>OR(AND(D13&lt;H14,D13&gt;(H13+(H14-H13)*(E13-G13)/(G14-G13))))</f>
        <v>0</v>
      </c>
      <c r="H25" s="55"/>
      <c r="I25" s="55" t="s">
        <v>53</v>
      </c>
      <c r="J25" s="55"/>
      <c r="K25" s="13"/>
    </row>
    <row r="26" spans="1:12" ht="12.75" customHeight="1" x14ac:dyDescent="0.2">
      <c r="A26" s="12"/>
      <c r="B26" s="21" t="s">
        <v>40</v>
      </c>
      <c r="C26" s="2" t="s">
        <v>38</v>
      </c>
      <c r="D26" s="2"/>
      <c r="E26" s="37"/>
      <c r="F26" s="105"/>
      <c r="G26" s="105">
        <v>8.5</v>
      </c>
      <c r="H26" s="55"/>
      <c r="I26" s="55" t="s">
        <v>54</v>
      </c>
      <c r="J26" s="25"/>
      <c r="K26" s="13"/>
    </row>
    <row r="27" spans="1:12" ht="12.75" customHeight="1" thickBot="1" x14ac:dyDescent="0.25">
      <c r="A27" s="11"/>
      <c r="B27" s="28"/>
      <c r="C27" s="28"/>
      <c r="D27" s="28"/>
      <c r="E27" s="28"/>
      <c r="F27" s="61"/>
      <c r="G27" s="62"/>
      <c r="H27" s="62"/>
      <c r="I27" s="62"/>
      <c r="J27" s="28"/>
      <c r="K27" s="6"/>
    </row>
    <row r="28" spans="1:12" ht="12.75" customHeight="1" x14ac:dyDescent="0.2">
      <c r="B28" s="7"/>
      <c r="C28" s="7"/>
      <c r="D28" s="7"/>
      <c r="E28" s="7"/>
      <c r="F28" s="16"/>
      <c r="G28" s="7"/>
      <c r="H28" s="8"/>
      <c r="I28" s="10"/>
      <c r="J28" s="7"/>
      <c r="K28" s="7"/>
    </row>
    <row r="29" spans="1:12" ht="12.75" customHeight="1" x14ac:dyDescent="0.2">
      <c r="A29" s="7"/>
      <c r="B29" s="7"/>
      <c r="C29" s="7"/>
      <c r="D29" s="7"/>
      <c r="E29" s="7"/>
      <c r="G29" s="4"/>
      <c r="H29" s="7"/>
      <c r="J29" s="7"/>
      <c r="K29" s="7"/>
    </row>
    <row r="30" spans="1:12" ht="12.75" customHeight="1" x14ac:dyDescent="0.25">
      <c r="A30" s="7"/>
      <c r="B30" s="15"/>
      <c r="C30" s="15"/>
      <c r="D30" s="7"/>
      <c r="E30" s="103"/>
      <c r="G30" s="19"/>
      <c r="H30" s="7"/>
      <c r="J30" s="7"/>
      <c r="K30" s="7"/>
      <c r="L30" s="7"/>
    </row>
    <row r="31" spans="1:12" ht="12.75" customHeight="1" x14ac:dyDescent="0.25">
      <c r="A31" s="7"/>
      <c r="B31" s="15"/>
      <c r="C31" s="15"/>
      <c r="D31" s="17"/>
      <c r="E31" s="17"/>
      <c r="G31" s="19"/>
      <c r="H31" s="7"/>
      <c r="J31" s="7"/>
      <c r="K31" s="7"/>
      <c r="L31" s="7"/>
    </row>
    <row r="32" spans="1:12" ht="12.75" customHeight="1" x14ac:dyDescent="0.25">
      <c r="A32" s="7"/>
      <c r="B32" s="15"/>
      <c r="C32" s="15"/>
      <c r="D32" s="17"/>
      <c r="E32" s="18"/>
      <c r="G32" s="7"/>
      <c r="L32" s="7"/>
    </row>
    <row r="33" spans="2:12" ht="12.75" customHeight="1" x14ac:dyDescent="0.25">
      <c r="B33" s="15"/>
      <c r="C33" s="15"/>
      <c r="D33" s="18"/>
      <c r="E33" s="19"/>
      <c r="F33" s="19"/>
      <c r="L33" s="7"/>
    </row>
    <row r="34" spans="2:12" ht="12.75" customHeight="1" x14ac:dyDescent="0.2">
      <c r="B34" s="4"/>
      <c r="C34" s="19"/>
      <c r="D34" s="19"/>
    </row>
    <row r="36" spans="2:12" ht="12.75" customHeight="1" x14ac:dyDescent="0.2">
      <c r="G36" s="4"/>
    </row>
    <row r="37" spans="2:12" ht="12.75" customHeight="1" x14ac:dyDescent="0.2">
      <c r="E37" s="4"/>
      <c r="F37" s="4"/>
      <c r="G37" s="4"/>
    </row>
    <row r="38" spans="2:12" ht="12.75" customHeight="1" x14ac:dyDescent="0.2">
      <c r="B38" s="4"/>
      <c r="C38" s="4"/>
      <c r="D38" s="4"/>
      <c r="E38" s="20"/>
      <c r="F38" s="19"/>
      <c r="G38" s="4"/>
    </row>
    <row r="39" spans="2:12" ht="12.75" customHeight="1" x14ac:dyDescent="0.2">
      <c r="B39" s="5"/>
      <c r="C39" s="20"/>
      <c r="D39" s="20"/>
      <c r="E39" s="20"/>
      <c r="F39" s="19"/>
      <c r="G39" s="4"/>
    </row>
    <row r="40" spans="2:12" ht="12.75" customHeight="1" x14ac:dyDescent="0.2">
      <c r="B40" s="20"/>
      <c r="C40" s="20"/>
      <c r="D40" s="20"/>
      <c r="E40" s="19"/>
      <c r="F40" s="19"/>
      <c r="G40" s="4"/>
    </row>
    <row r="41" spans="2:12" ht="12.75" customHeight="1" x14ac:dyDescent="0.2">
      <c r="B41" s="19"/>
      <c r="C41" s="19"/>
      <c r="D41" s="19"/>
      <c r="E41" s="4"/>
      <c r="F41" s="4"/>
      <c r="G41" s="4"/>
    </row>
    <row r="42" spans="2:12" ht="12.75" customHeight="1" x14ac:dyDescent="0.2">
      <c r="B42" s="4"/>
      <c r="C42" s="4"/>
      <c r="D42" s="4"/>
      <c r="E42" s="4"/>
      <c r="F42" s="4"/>
    </row>
    <row r="43" spans="2:12" ht="12.75" customHeight="1" x14ac:dyDescent="0.2">
      <c r="B43" s="4"/>
      <c r="C43" s="4"/>
      <c r="D43" s="4"/>
    </row>
  </sheetData>
  <sheetProtection sheet="1" objects="1" scenarios="1" selectLockedCells="1"/>
  <customSheetViews>
    <customSheetView guid="{19898B3C-F880-11DE-A5CE-0026BB674B30}" scale="200" outlineSymbols="0" fitToPage="1" printArea="1" hiddenColumns="1">
      <selection sqref="A1:K29"/>
      <pageMargins left="0.5" right="0" top="1.31" bottom="0.17" header="0.5" footer="0.5"/>
      <printOptions horizontalCentered="1"/>
      <pageSetup scale="94" orientation="landscape" horizontalDpi="4294967292" verticalDpi="4294967292"/>
      <headerFooter alignWithMargins="0"/>
    </customSheetView>
  </customSheetViews>
  <phoneticPr fontId="0" type="noConversion"/>
  <printOptions horizontalCentered="1"/>
  <pageMargins left="0.5" right="0" top="1.31" bottom="0.17" header="0.5" footer="0.5"/>
  <pageSetup orientation="landscape" horizontalDpi="4294967292" verticalDpi="4294967292" r:id="rId1"/>
  <headerFooter alignWithMargins="0"/>
  <ignoredErrors>
    <ignoredError sqref="H16:H2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"/>
  <sheetViews>
    <sheetView workbookViewId="0">
      <selection activeCell="B1" sqref="B1"/>
    </sheetView>
  </sheetViews>
  <sheetFormatPr defaultRowHeight="12.75" x14ac:dyDescent="0.2"/>
  <sheetData>
    <row r="1" spans="2:2" ht="15.75" x14ac:dyDescent="0.25">
      <c r="B1" s="107" t="s">
        <v>42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"/>
  <sheetViews>
    <sheetView zoomScale="90" zoomScaleNormal="90" workbookViewId="0">
      <selection activeCell="B2" sqref="B2"/>
    </sheetView>
  </sheetViews>
  <sheetFormatPr defaultRowHeight="12.75" x14ac:dyDescent="0.2"/>
  <sheetData>
    <row r="2" spans="2:2" ht="19.5" x14ac:dyDescent="0.35">
      <c r="B2" s="106" t="s">
        <v>48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DC" shapeId="3073" r:id="rId4">
          <objectPr defaultSize="0" r:id="rId5">
            <anchor moveWithCells="1">
              <from>
                <xdr:col>1</xdr:col>
                <xdr:colOff>104775</xdr:colOff>
                <xdr:row>2</xdr:row>
                <xdr:rowOff>104775</xdr:rowOff>
              </from>
              <to>
                <xdr:col>10</xdr:col>
                <xdr:colOff>447675</xdr:colOff>
                <xdr:row>49</xdr:row>
                <xdr:rowOff>38100</xdr:rowOff>
              </to>
            </anchor>
          </objectPr>
        </oleObject>
      </mc:Choice>
      <mc:Fallback>
        <oleObject progId="AcroExch.Document.DC" shapeId="30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"/>
  <sheetViews>
    <sheetView zoomScale="86" zoomScaleNormal="86" workbookViewId="0">
      <selection activeCell="J7" sqref="J7"/>
    </sheetView>
  </sheetViews>
  <sheetFormatPr defaultRowHeight="12.75" x14ac:dyDescent="0.2"/>
  <sheetData>
    <row r="2" spans="1:10" ht="24.75" x14ac:dyDescent="0.35">
      <c r="A2" s="99"/>
      <c r="B2" s="99" t="s">
        <v>43</v>
      </c>
      <c r="C2" s="99"/>
      <c r="D2" s="99"/>
      <c r="E2" s="99"/>
      <c r="F2" s="99"/>
      <c r="H2" s="99"/>
    </row>
    <row r="3" spans="1:10" ht="24.75" x14ac:dyDescent="0.35">
      <c r="A3" s="99"/>
      <c r="B3" s="99"/>
      <c r="C3" s="99"/>
      <c r="D3" s="102" t="s">
        <v>44</v>
      </c>
      <c r="E3" s="99"/>
      <c r="F3" s="99"/>
      <c r="G3" s="99"/>
      <c r="H3" s="99"/>
    </row>
    <row r="4" spans="1:10" ht="24.75" x14ac:dyDescent="0.35">
      <c r="A4" s="99"/>
      <c r="B4" s="99" t="s">
        <v>50</v>
      </c>
      <c r="C4" s="99"/>
      <c r="D4" s="99"/>
      <c r="E4" s="99"/>
      <c r="F4" s="99"/>
      <c r="G4" s="99"/>
      <c r="H4" s="99"/>
    </row>
    <row r="5" spans="1:10" ht="24.75" x14ac:dyDescent="0.35">
      <c r="A5" s="99"/>
      <c r="B5" s="99"/>
      <c r="C5" s="99"/>
      <c r="D5" s="99"/>
      <c r="E5" s="99"/>
      <c r="F5" s="99"/>
      <c r="G5" s="99"/>
      <c r="H5" s="99"/>
    </row>
    <row r="6" spans="1:10" ht="24.75" x14ac:dyDescent="0.35">
      <c r="A6" s="99"/>
      <c r="B6" s="99"/>
      <c r="C6" s="99"/>
      <c r="D6" s="99"/>
      <c r="E6" s="99"/>
      <c r="F6" s="99"/>
      <c r="G6" s="99"/>
      <c r="H6" s="99"/>
    </row>
    <row r="7" spans="1:10" ht="24.75" x14ac:dyDescent="0.35">
      <c r="A7" s="99"/>
      <c r="B7" s="99" t="s">
        <v>45</v>
      </c>
      <c r="C7" s="99"/>
      <c r="D7" s="99"/>
      <c r="G7" s="99"/>
      <c r="J7" s="99" t="s">
        <v>46</v>
      </c>
    </row>
    <row r="8" spans="1:10" ht="24.75" x14ac:dyDescent="0.35">
      <c r="A8" s="99"/>
      <c r="B8" s="100" t="s">
        <v>47</v>
      </c>
      <c r="C8" s="99"/>
      <c r="D8" s="99"/>
      <c r="E8" s="99"/>
      <c r="F8" s="99"/>
      <c r="G8" s="99"/>
      <c r="H8" s="9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WBWorksheet</vt:lpstr>
      <vt:lpstr>W&amp;B Update</vt:lpstr>
      <vt:lpstr>2440 STC</vt:lpstr>
      <vt:lpstr>Revused POH</vt:lpstr>
      <vt:lpstr>WBWorksheet!Print_Area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Piper Warrior P28A-161</dc:title>
  <dc:subject>Weight &amp; Balance</dc:subject>
  <dc:creator>BEFC</dc:creator>
  <cp:keywords/>
  <dc:description>W&amp;B for BEFC 63PL Piper Warrior</dc:description>
  <cp:lastModifiedBy>Peetz, Bryan D</cp:lastModifiedBy>
  <cp:lastPrinted>2010-01-03T21:15:03Z</cp:lastPrinted>
  <dcterms:created xsi:type="dcterms:W3CDTF">1997-06-23T20:51:56Z</dcterms:created>
  <dcterms:modified xsi:type="dcterms:W3CDTF">2020-01-11T18:48:11Z</dcterms:modified>
</cp:coreProperties>
</file>